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給与" sheetId="1" r:id="rId1"/>
    <sheet name="期末勤勉" sheetId="2" r:id="rId2"/>
    <sheet name="Sheet3" sheetId="3" r:id="rId3"/>
  </sheets>
  <definedNames>
    <definedName name="_xlnm.Print_Area" localSheetId="1">'期末勤勉'!$A$1:$P$58</definedName>
    <definedName name="_xlnm.Print_Area" localSheetId="0">'給与'!$A$1:$X$38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<sst xmlns="http://schemas.openxmlformats.org/spreadsheetml/2006/main" count="247" uniqueCount="121">
  <si>
    <t>期間</t>
  </si>
  <si>
    <t>給料</t>
  </si>
  <si>
    <t>教職調整額</t>
  </si>
  <si>
    <t>教員特別手当</t>
  </si>
  <si>
    <t>×</t>
  </si>
  <si>
    <t>＝</t>
  </si>
  <si>
    <t>---</t>
  </si>
  <si>
    <t>---</t>
  </si>
  <si>
    <t>=</t>
  </si>
  <si>
    <t>端数処理</t>
  </si>
  <si>
    <t>/</t>
  </si>
  <si>
    <t>+</t>
  </si>
  <si>
    <t>給料合計</t>
  </si>
  <si>
    <t>日割計算</t>
  </si>
  <si>
    <t>月額</t>
  </si>
  <si>
    <t>円</t>
  </si>
  <si>
    <t>通勤手当</t>
  </si>
  <si>
    <t>◎社会保険料</t>
  </si>
  <si>
    <t>◎所得税</t>
  </si>
  <si>
    <t>来年（平成１５年２月）の確定申告をしてください</t>
  </si>
  <si>
    <t>計</t>
  </si>
  <si>
    <t>2月分</t>
  </si>
  <si>
    <t>10月分から差し引かれるもの</t>
  </si>
  <si>
    <t>健康保険料</t>
  </si>
  <si>
    <t>厚生年金保険料</t>
  </si>
  <si>
    <t>（11月分も合わせて引かれます。</t>
  </si>
  <si>
    <t>★日割計算の分母＝その月の日数から土曜、日曜を引いたもの</t>
  </si>
  <si>
    <t>★日割計算の分子＝勤務期間の日数から土曜、日曜を引いたもの</t>
  </si>
  <si>
    <t>教職調整額</t>
  </si>
  <si>
    <t>扶養手当</t>
  </si>
  <si>
    <t>計算基礎額</t>
  </si>
  <si>
    <t>役職加算額</t>
  </si>
  <si>
    <t>期末手当</t>
  </si>
  <si>
    <t>期間率(c)</t>
  </si>
  <si>
    <t>支給率（b)</t>
  </si>
  <si>
    <t>---(a)</t>
  </si>
  <si>
    <t>支給額</t>
  </si>
  <si>
    <t>（a×b×c）</t>
  </si>
  <si>
    <t>勤勉手当</t>
  </si>
  <si>
    <t>在職期間に応ずる支給割合下記のとおり</t>
  </si>
  <si>
    <t>期　　　　　　間</t>
  </si>
  <si>
    <t>割合</t>
  </si>
  <si>
    <t>６月１日（１．４）１２月１日（１．６）</t>
  </si>
  <si>
    <t>６月</t>
  </si>
  <si>
    <t>勤務期間に応ずる支給割合下記のとおり６月１日（０．７２５）１２月１日（０．７２５）</t>
  </si>
  <si>
    <t>６月</t>
  </si>
  <si>
    <t>５月以上～６月未満</t>
  </si>
  <si>
    <t>３月以上～５月未満</t>
  </si>
  <si>
    <t>３月未満</t>
  </si>
  <si>
    <t>２月１５日以上～３月未満</t>
  </si>
  <si>
    <t>５月１５日以上～６月未満</t>
  </si>
  <si>
    <t>２月以上～２月１５日未満</t>
  </si>
  <si>
    <t>５月以上～５月１５日未満</t>
  </si>
  <si>
    <t>１月１５日以上～２月未満</t>
  </si>
  <si>
    <t>４月１５日以上～５月未満</t>
  </si>
  <si>
    <t>１月以上～１月１５日未満</t>
  </si>
  <si>
    <t>４月以上～４月１５日未満</t>
  </si>
  <si>
    <t>１５日以上～１月未満</t>
  </si>
  <si>
    <t>３月１５日以上～４月未満</t>
  </si>
  <si>
    <t>１５日未満</t>
  </si>
  <si>
    <t>３月以上～３月１５日未満</t>
  </si>
  <si>
    <t>５月以上～６月未満</t>
  </si>
  <si>
    <t>３月以上～５月未満</t>
  </si>
  <si>
    <t>３月未満</t>
  </si>
  <si>
    <t>２月１５日以上～３月未満</t>
  </si>
  <si>
    <t>５月１５日以上～６月未満</t>
  </si>
  <si>
    <t>２月以上～２月１５日未満</t>
  </si>
  <si>
    <t>５月以上～５月１５日未満</t>
  </si>
  <si>
    <t>１月１５日以上～２月未満</t>
  </si>
  <si>
    <t>４月１５日以上～５月未満</t>
  </si>
  <si>
    <t>１月以上～１月１５日未満</t>
  </si>
  <si>
    <t>４月以上～４月１５日未満</t>
  </si>
  <si>
    <t>１５日以上～１月未満</t>
  </si>
  <si>
    <t>３月１５日以上～４月未満</t>
  </si>
  <si>
    <t>１５日未満</t>
  </si>
  <si>
    <t>３月以上～３月１５日未満</t>
  </si>
  <si>
    <t>５月以上～６月未満</t>
  </si>
  <si>
    <t>３月以上～５月未満</t>
  </si>
  <si>
    <t>３月未満</t>
  </si>
  <si>
    <t>２月１５日以上～３月未満</t>
  </si>
  <si>
    <t>５月１５日以上～６月未満</t>
  </si>
  <si>
    <t>２月以上～２月１５日未満</t>
  </si>
  <si>
    <t>５月以上～５月１５日未満</t>
  </si>
  <si>
    <t>１月１５日以上～２月未満</t>
  </si>
  <si>
    <t>４月１５日以上～５月未満</t>
  </si>
  <si>
    <t>１月以上～１月１５日未満</t>
  </si>
  <si>
    <t>４月以上～４月１５日未満</t>
  </si>
  <si>
    <t>１５日以上～１月未満</t>
  </si>
  <si>
    <t>３月１５日以上～４月未満</t>
  </si>
  <si>
    <t>１５日未満</t>
  </si>
  <si>
    <t>３月以上～３月１５日未満</t>
  </si>
  <si>
    <t>在職・勤務期間</t>
  </si>
  <si>
    <t>　　５ヶ月と２９日</t>
  </si>
  <si>
    <t>在職期間計算</t>
  </si>
  <si>
    <t xml:space="preserve">    給料合計</t>
  </si>
  <si>
    <t>１－２５</t>
  </si>
  <si>
    <t>明細</t>
  </si>
  <si>
    <t>調整額</t>
  </si>
  <si>
    <t>＋</t>
  </si>
  <si>
    <t>H20.5月分　給与日割額</t>
  </si>
  <si>
    <t>Ｈ２０．５．２２  ～　５．３１</t>
  </si>
  <si>
    <t>１級２５号給</t>
  </si>
  <si>
    <t>５月分は支給されません。</t>
  </si>
  <si>
    <t>佐賀県は、H20.4月から　４パーセント給料カットですので、</t>
  </si>
  <si>
    <t>５２，５９８円が支給です。追給額に記載されています。</t>
  </si>
  <si>
    <t>５月分は</t>
  </si>
  <si>
    <t>H20.6月分　給与日割額</t>
  </si>
  <si>
    <t>H２０．６．１ ～  Ｈ２０．６．２４</t>
  </si>
  <si>
    <t>１３３，８２４円が支給です。</t>
  </si>
  <si>
    <t>時間外勤務手当</t>
  </si>
  <si>
    <t>１時間</t>
  </si>
  <si>
    <t>１級２１号給</t>
  </si>
  <si>
    <t>H19.4.1～H20.3.29</t>
  </si>
  <si>
    <t>H20.4.1～H20.9.30</t>
  </si>
  <si>
    <t>12/2～６/1まで</t>
  </si>
  <si>
    <t>１級1１号給</t>
  </si>
  <si>
    <t>　　2ヶ月と1日</t>
  </si>
  <si>
    <t>１級25号給</t>
  </si>
  <si>
    <t>H20.5.22～H20.6.２4</t>
  </si>
  <si>
    <t>１1日</t>
  </si>
  <si>
    <t>　　　　　　先生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</si>
</sst>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quotePrefix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8" xfId="0" applyNumberFormat="1" applyBorder="1" applyAlignment="1">
      <alignment/>
    </xf>
    <xf numFmtId="0" fontId="4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0" borderId="8" xfId="16" applyNumberFormat="1" applyBorder="1" applyAlignment="1">
      <alignment/>
    </xf>
    <xf numFmtId="0" fontId="8" fillId="0" borderId="0" xfId="0" applyFont="1" applyBorder="1" applyAlignment="1" quotePrefix="1">
      <alignment/>
    </xf>
    <xf numFmtId="0" fontId="9" fillId="0" borderId="0" xfId="0" applyFont="1" applyAlignment="1">
      <alignment/>
    </xf>
    <xf numFmtId="176" fontId="9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25</xdr:row>
      <xdr:rowOff>57150</xdr:rowOff>
    </xdr:from>
    <xdr:to>
      <xdr:col>8</xdr:col>
      <xdr:colOff>0</xdr:colOff>
      <xdr:row>31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133850" y="48101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6</xdr:row>
      <xdr:rowOff>47625</xdr:rowOff>
    </xdr:from>
    <xdr:to>
      <xdr:col>8</xdr:col>
      <xdr:colOff>0</xdr:colOff>
      <xdr:row>12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143375" y="1409700"/>
          <a:ext cx="66675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76200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10025" y="5715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57150</xdr:rowOff>
    </xdr:from>
    <xdr:to>
      <xdr:col>5</xdr:col>
      <xdr:colOff>76200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010025" y="333375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57150</xdr:rowOff>
    </xdr:from>
    <xdr:to>
      <xdr:col>5</xdr:col>
      <xdr:colOff>76200</xdr:colOff>
      <xdr:row>21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4010025" y="333375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4</xdr:row>
      <xdr:rowOff>76200</xdr:rowOff>
    </xdr:from>
    <xdr:to>
      <xdr:col>6</xdr:col>
      <xdr:colOff>828675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 flipH="1">
          <a:off x="3267075" y="762000"/>
          <a:ext cx="2428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123825</xdr:rowOff>
    </xdr:from>
    <xdr:to>
      <xdr:col>6</xdr:col>
      <xdr:colOff>809625</xdr:colOff>
      <xdr:row>13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867275" y="2028825"/>
          <a:ext cx="809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76200</xdr:rowOff>
    </xdr:from>
    <xdr:to>
      <xdr:col>6</xdr:col>
      <xdr:colOff>838200</xdr:colOff>
      <xdr:row>27</xdr:row>
      <xdr:rowOff>66675</xdr:rowOff>
    </xdr:to>
    <xdr:sp>
      <xdr:nvSpPr>
        <xdr:cNvPr id="6" name="Line 7"/>
        <xdr:cNvSpPr>
          <a:spLocks/>
        </xdr:cNvSpPr>
      </xdr:nvSpPr>
      <xdr:spPr>
        <a:xfrm flipH="1">
          <a:off x="4981575" y="45720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142875</xdr:rowOff>
    </xdr:from>
    <xdr:to>
      <xdr:col>6</xdr:col>
      <xdr:colOff>838200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981575" y="5324475"/>
          <a:ext cx="723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76200</xdr:rowOff>
    </xdr:from>
    <xdr:to>
      <xdr:col>6</xdr:col>
      <xdr:colOff>790575</xdr:colOff>
      <xdr:row>47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4886325" y="8020050"/>
          <a:ext cx="771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51</xdr:row>
      <xdr:rowOff>85725</xdr:rowOff>
    </xdr:from>
    <xdr:to>
      <xdr:col>6</xdr:col>
      <xdr:colOff>781050</xdr:colOff>
      <xdr:row>54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943475" y="8886825"/>
          <a:ext cx="7048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H6+H9+H12+@if(Q7&gt;=1,1,0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5" max="5" width="3.375" style="0" customWidth="1"/>
    <col min="6" max="6" width="3.50390625" style="0" customWidth="1"/>
    <col min="7" max="7" width="3.375" style="0" customWidth="1"/>
    <col min="10" max="10" width="2.50390625" style="0" customWidth="1"/>
    <col min="11" max="11" width="3.50390625" style="0" customWidth="1"/>
    <col min="12" max="12" width="2.50390625" style="0" customWidth="1"/>
    <col min="13" max="13" width="3.50390625" style="0" customWidth="1"/>
    <col min="14" max="14" width="2.50390625" style="0" customWidth="1"/>
    <col min="15" max="15" width="3.50390625" style="0" customWidth="1"/>
    <col min="16" max="16" width="2.50390625" style="0" customWidth="1"/>
    <col min="18" max="19" width="2.50390625" style="0" customWidth="1"/>
    <col min="22" max="22" width="9.75390625" style="0" customWidth="1"/>
  </cols>
  <sheetData>
    <row r="1" ht="30.75" customHeight="1">
      <c r="A1" s="55" t="s">
        <v>120</v>
      </c>
    </row>
    <row r="2" spans="1:6" ht="21">
      <c r="A2" s="58" t="s">
        <v>99</v>
      </c>
      <c r="B2" s="58"/>
      <c r="C2" s="58"/>
      <c r="D2" s="58"/>
      <c r="E2" s="59" t="s">
        <v>96</v>
      </c>
      <c r="F2" s="58"/>
    </row>
    <row r="3" ht="14.25" customHeight="1">
      <c r="A3" s="23"/>
    </row>
    <row r="4" spans="1:6" ht="14.25" thickBot="1">
      <c r="A4" t="s">
        <v>0</v>
      </c>
      <c r="B4" s="1" t="s">
        <v>100</v>
      </c>
      <c r="F4" t="s">
        <v>13</v>
      </c>
    </row>
    <row r="5" spans="1:19" ht="13.5">
      <c r="A5" s="14"/>
      <c r="B5" s="15"/>
      <c r="C5" s="15"/>
      <c r="D5" s="15"/>
      <c r="E5" s="15"/>
      <c r="F5" s="15">
        <v>7</v>
      </c>
      <c r="G5" s="15"/>
      <c r="H5" s="16"/>
      <c r="I5" s="2" t="s">
        <v>9</v>
      </c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3.5">
      <c r="A6" s="17" t="s">
        <v>1</v>
      </c>
      <c r="B6" s="61" t="s">
        <v>101</v>
      </c>
      <c r="C6" s="5" t="s">
        <v>14</v>
      </c>
      <c r="D6" s="25">
        <v>172200</v>
      </c>
      <c r="E6" s="5" t="s">
        <v>4</v>
      </c>
      <c r="F6" s="7" t="s">
        <v>6</v>
      </c>
      <c r="G6" s="5" t="s">
        <v>5</v>
      </c>
      <c r="H6" s="29">
        <f>INT(+D6*F5/F7)</f>
        <v>54790</v>
      </c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13.5">
      <c r="A7" s="18"/>
      <c r="B7" s="8"/>
      <c r="C7" s="8"/>
      <c r="D7" s="26"/>
      <c r="E7" s="8"/>
      <c r="F7" s="8">
        <v>22</v>
      </c>
      <c r="G7" s="8"/>
      <c r="H7" s="30"/>
      <c r="I7" s="5">
        <f>+D6*F5-F7*H6</f>
        <v>20</v>
      </c>
      <c r="J7" s="7" t="s">
        <v>10</v>
      </c>
      <c r="K7" s="5">
        <f>+F7</f>
        <v>22</v>
      </c>
      <c r="L7" s="7" t="s">
        <v>11</v>
      </c>
      <c r="M7" s="5">
        <f>+D12*F11-F13*H12</f>
        <v>0</v>
      </c>
      <c r="N7" s="7" t="s">
        <v>10</v>
      </c>
      <c r="O7" s="5">
        <f>+F13</f>
        <v>22</v>
      </c>
      <c r="P7" s="7" t="s">
        <v>8</v>
      </c>
      <c r="Q7" s="5">
        <f>(+I7+M7)/O7</f>
        <v>0.9090909090909091</v>
      </c>
      <c r="R7" s="5" t="str">
        <f>IF(Q7&gt;=1,"≧","＜")</f>
        <v>＜</v>
      </c>
      <c r="S7" s="6">
        <v>1</v>
      </c>
    </row>
    <row r="8" spans="1:19" ht="13.5">
      <c r="A8" s="17"/>
      <c r="B8" s="5"/>
      <c r="C8" s="5"/>
      <c r="D8" s="25"/>
      <c r="E8" s="5"/>
      <c r="F8" s="5"/>
      <c r="G8" s="5"/>
      <c r="H8" s="57"/>
      <c r="I8" s="5"/>
      <c r="J8" s="7"/>
      <c r="K8" s="5"/>
      <c r="L8" s="7"/>
      <c r="M8" s="5"/>
      <c r="N8" s="7"/>
      <c r="O8" s="5"/>
      <c r="P8" s="7"/>
      <c r="Q8" s="5"/>
      <c r="R8" s="5"/>
      <c r="S8" s="6"/>
    </row>
    <row r="9" spans="1:19" ht="13.5">
      <c r="A9" s="17" t="s">
        <v>97</v>
      </c>
      <c r="B9" s="5"/>
      <c r="C9" s="5" t="s">
        <v>14</v>
      </c>
      <c r="D9" s="25"/>
      <c r="E9" s="5" t="s">
        <v>4</v>
      </c>
      <c r="F9" s="7" t="s">
        <v>6</v>
      </c>
      <c r="G9" s="5" t="s">
        <v>5</v>
      </c>
      <c r="H9" s="29">
        <f>INT(+D9*F8/F10)+IF(Q10&gt;=1,1,0)</f>
        <v>0</v>
      </c>
      <c r="I9" s="5"/>
      <c r="J9" s="7"/>
      <c r="K9" s="5"/>
      <c r="L9" s="7"/>
      <c r="M9" s="5"/>
      <c r="N9" s="7"/>
      <c r="O9" s="5"/>
      <c r="P9" s="7"/>
      <c r="Q9" s="5"/>
      <c r="R9" s="5"/>
      <c r="S9" s="6"/>
    </row>
    <row r="10" spans="1:19" ht="13.5">
      <c r="A10" s="17"/>
      <c r="B10" s="5"/>
      <c r="C10" s="5"/>
      <c r="D10" s="25"/>
      <c r="E10" s="5"/>
      <c r="F10" s="5">
        <v>22</v>
      </c>
      <c r="G10" s="5"/>
      <c r="H10" s="29"/>
      <c r="I10" s="5"/>
      <c r="J10" s="7"/>
      <c r="K10" s="5"/>
      <c r="L10" s="7"/>
      <c r="M10" s="5"/>
      <c r="N10" s="7"/>
      <c r="O10" s="5"/>
      <c r="P10" s="7"/>
      <c r="Q10" s="5"/>
      <c r="R10" s="5"/>
      <c r="S10" s="6"/>
    </row>
    <row r="11" spans="1:19" ht="14.25" thickBot="1">
      <c r="A11" s="19"/>
      <c r="B11" s="2"/>
      <c r="C11" s="2"/>
      <c r="D11" s="27"/>
      <c r="E11" s="2"/>
      <c r="F11" s="2"/>
      <c r="G11" s="2"/>
      <c r="H11" s="31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</row>
    <row r="12" spans="1:19" ht="14.25" thickBot="1">
      <c r="A12" s="17" t="s">
        <v>2</v>
      </c>
      <c r="B12" s="5"/>
      <c r="C12" s="5" t="s">
        <v>14</v>
      </c>
      <c r="D12" s="25"/>
      <c r="E12" s="5" t="s">
        <v>4</v>
      </c>
      <c r="F12" s="7" t="s">
        <v>7</v>
      </c>
      <c r="G12" s="5" t="s">
        <v>8</v>
      </c>
      <c r="H12" s="29">
        <f>INT(+D12*F11/F13)</f>
        <v>0</v>
      </c>
      <c r="I12" s="10" t="s">
        <v>12</v>
      </c>
      <c r="J12" s="11"/>
      <c r="K12" s="11"/>
      <c r="L12" s="11"/>
      <c r="M12" s="11"/>
      <c r="N12" s="11"/>
      <c r="O12" s="11"/>
      <c r="P12" s="11"/>
      <c r="Q12" s="60">
        <f>H6+H9+H12+IF(Q7&gt;=1,1,0)</f>
        <v>54790</v>
      </c>
      <c r="R12" s="12" t="s">
        <v>15</v>
      </c>
      <c r="S12" s="9"/>
    </row>
    <row r="13" spans="1:10" ht="14.25" thickBot="1">
      <c r="A13" s="20"/>
      <c r="B13" s="21"/>
      <c r="C13" s="21"/>
      <c r="D13" s="28"/>
      <c r="E13" s="21"/>
      <c r="F13" s="21">
        <v>22</v>
      </c>
      <c r="G13" s="21"/>
      <c r="H13" s="32"/>
      <c r="J13" t="s">
        <v>103</v>
      </c>
    </row>
    <row r="14" spans="1:20" ht="13.5">
      <c r="A14" s="4"/>
      <c r="B14" s="5"/>
      <c r="C14" s="5"/>
      <c r="D14" s="25"/>
      <c r="E14" s="5"/>
      <c r="F14" s="5"/>
      <c r="G14" s="5"/>
      <c r="H14" s="33"/>
      <c r="Q14" t="s">
        <v>105</v>
      </c>
      <c r="T14" s="62" t="s">
        <v>104</v>
      </c>
    </row>
    <row r="15" spans="1:9" ht="13.5">
      <c r="A15" s="4" t="s">
        <v>3</v>
      </c>
      <c r="B15" s="5"/>
      <c r="C15" s="5" t="s">
        <v>14</v>
      </c>
      <c r="D15" s="25"/>
      <c r="E15" s="5" t="s">
        <v>4</v>
      </c>
      <c r="F15" s="7" t="s">
        <v>7</v>
      </c>
      <c r="G15" s="5" t="s">
        <v>8</v>
      </c>
      <c r="H15" s="33">
        <f>INT(+D15*F14/F16)</f>
        <v>0</v>
      </c>
      <c r="I15" s="22" t="s">
        <v>15</v>
      </c>
    </row>
    <row r="16" spans="1:10" ht="13.5">
      <c r="A16" s="13"/>
      <c r="B16" s="8"/>
      <c r="C16" s="8"/>
      <c r="D16" s="26"/>
      <c r="E16" s="8"/>
      <c r="F16" s="8">
        <v>22</v>
      </c>
      <c r="G16" s="8"/>
      <c r="H16" s="34"/>
      <c r="J16" t="s">
        <v>26</v>
      </c>
    </row>
    <row r="17" spans="1:10" ht="13.5">
      <c r="A17" s="24"/>
      <c r="B17" s="2"/>
      <c r="C17" s="2"/>
      <c r="D17" s="27"/>
      <c r="E17" s="2"/>
      <c r="F17" s="2"/>
      <c r="G17" s="2"/>
      <c r="H17" s="35"/>
      <c r="J17" s="22" t="s">
        <v>27</v>
      </c>
    </row>
    <row r="18" spans="1:9" ht="13.5">
      <c r="A18" s="4" t="s">
        <v>16</v>
      </c>
      <c r="B18" s="5"/>
      <c r="C18" s="5" t="s">
        <v>102</v>
      </c>
      <c r="D18" s="25"/>
      <c r="E18" s="5"/>
      <c r="F18" s="7"/>
      <c r="G18" s="5"/>
      <c r="H18" s="33"/>
      <c r="I18" s="22"/>
    </row>
    <row r="19" spans="1:8" ht="13.5">
      <c r="A19" s="13"/>
      <c r="B19" s="8"/>
      <c r="C19" s="8"/>
      <c r="D19" s="8"/>
      <c r="E19" s="8"/>
      <c r="F19" s="8"/>
      <c r="G19" s="8"/>
      <c r="H19" s="9"/>
    </row>
    <row r="21" spans="1:6" ht="21">
      <c r="A21" s="58" t="s">
        <v>106</v>
      </c>
      <c r="B21" s="58"/>
      <c r="C21" s="58"/>
      <c r="D21" s="58"/>
      <c r="E21" s="59" t="s">
        <v>96</v>
      </c>
      <c r="F21" s="58"/>
    </row>
    <row r="23" spans="1:6" ht="14.25" thickBot="1">
      <c r="A23" t="s">
        <v>0</v>
      </c>
      <c r="B23" s="1" t="s">
        <v>107</v>
      </c>
      <c r="F23" t="s">
        <v>13</v>
      </c>
    </row>
    <row r="24" spans="1:19" ht="13.5">
      <c r="A24" s="14"/>
      <c r="B24" s="15"/>
      <c r="C24" s="15"/>
      <c r="D24" s="15"/>
      <c r="E24" s="15"/>
      <c r="F24" s="15">
        <v>17</v>
      </c>
      <c r="G24" s="15"/>
      <c r="H24" s="16"/>
      <c r="I24" s="2" t="s">
        <v>9</v>
      </c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13.5">
      <c r="A25" s="17" t="s">
        <v>1</v>
      </c>
      <c r="B25" s="56" t="s">
        <v>95</v>
      </c>
      <c r="C25" s="5" t="s">
        <v>14</v>
      </c>
      <c r="D25" s="25">
        <v>172200</v>
      </c>
      <c r="E25" s="5" t="s">
        <v>4</v>
      </c>
      <c r="F25" s="7" t="s">
        <v>6</v>
      </c>
      <c r="G25" s="5" t="s">
        <v>5</v>
      </c>
      <c r="H25" s="29">
        <f>INT(+D25*F24/F26)</f>
        <v>139400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</row>
    <row r="26" spans="1:19" ht="13.5">
      <c r="A26" s="18"/>
      <c r="B26" s="8"/>
      <c r="C26" s="8"/>
      <c r="D26" s="26"/>
      <c r="E26" s="8"/>
      <c r="F26" s="8">
        <v>21</v>
      </c>
      <c r="G26" s="8"/>
      <c r="H26" s="30"/>
      <c r="I26" s="5">
        <f>+D25*F24-F26*H25</f>
        <v>0</v>
      </c>
      <c r="J26" s="7" t="s">
        <v>10</v>
      </c>
      <c r="K26" s="5">
        <f>+F26</f>
        <v>21</v>
      </c>
      <c r="L26" s="7" t="s">
        <v>11</v>
      </c>
      <c r="M26" s="5">
        <f>+D31*F30-F32*H31</f>
        <v>0</v>
      </c>
      <c r="N26" s="7" t="s">
        <v>10</v>
      </c>
      <c r="O26" s="5">
        <f>+F32</f>
        <v>22</v>
      </c>
      <c r="P26" t="s">
        <v>98</v>
      </c>
      <c r="S26" s="6"/>
    </row>
    <row r="27" spans="1:19" ht="13.5">
      <c r="A27" s="17"/>
      <c r="B27" s="5"/>
      <c r="C27" s="5"/>
      <c r="D27" s="25"/>
      <c r="E27" s="5"/>
      <c r="F27" s="5">
        <v>17</v>
      </c>
      <c r="G27" s="5"/>
      <c r="H27" s="57"/>
      <c r="I27" s="5"/>
      <c r="J27" s="7"/>
      <c r="K27" s="5"/>
      <c r="L27" s="7"/>
      <c r="M27" s="5"/>
      <c r="N27" s="7"/>
      <c r="O27" s="5"/>
      <c r="P27" s="7"/>
      <c r="Q27" s="5"/>
      <c r="R27" s="5"/>
      <c r="S27" s="6"/>
    </row>
    <row r="28" spans="1:19" ht="13.5">
      <c r="A28" s="17" t="s">
        <v>97</v>
      </c>
      <c r="B28" s="5"/>
      <c r="C28" s="5" t="s">
        <v>14</v>
      </c>
      <c r="D28" s="25"/>
      <c r="E28" s="5" t="s">
        <v>4</v>
      </c>
      <c r="F28" s="7" t="s">
        <v>6</v>
      </c>
      <c r="G28" s="5" t="s">
        <v>5</v>
      </c>
      <c r="H28" s="29">
        <f>INT(+D28*F27/F29)+IF(Q29&gt;=1,1,0)</f>
        <v>0</v>
      </c>
      <c r="I28" s="5">
        <f>+D28*F27-F29*H28</f>
        <v>0</v>
      </c>
      <c r="J28" s="7" t="s">
        <v>10</v>
      </c>
      <c r="K28" s="5">
        <v>22</v>
      </c>
      <c r="L28" s="7"/>
      <c r="M28" s="5"/>
      <c r="N28" s="7"/>
      <c r="O28" s="5"/>
      <c r="P28" s="7" t="s">
        <v>8</v>
      </c>
      <c r="Q28" s="5">
        <f>(+I26+M26+I28)/O26</f>
        <v>0</v>
      </c>
      <c r="R28" s="5" t="str">
        <f>IF(Q28&gt;=1,"≧","＜")</f>
        <v>＜</v>
      </c>
      <c r="S28" s="6">
        <v>1</v>
      </c>
    </row>
    <row r="29" spans="1:19" ht="13.5">
      <c r="A29" s="17"/>
      <c r="B29" s="5"/>
      <c r="C29" s="5"/>
      <c r="D29" s="25"/>
      <c r="E29" s="5"/>
      <c r="F29" s="5">
        <v>22</v>
      </c>
      <c r="G29" s="5"/>
      <c r="H29" s="29"/>
      <c r="I29" s="5"/>
      <c r="J29" s="7"/>
      <c r="K29" s="5"/>
      <c r="L29" s="7"/>
      <c r="M29" s="5"/>
      <c r="N29" s="7"/>
      <c r="O29" s="5"/>
      <c r="P29" s="7"/>
      <c r="Q29" s="5"/>
      <c r="R29" s="5"/>
      <c r="S29" s="6"/>
    </row>
    <row r="30" spans="1:19" ht="14.25" thickBot="1">
      <c r="A30" s="19"/>
      <c r="B30" s="2"/>
      <c r="C30" s="2"/>
      <c r="D30" s="27"/>
      <c r="E30" s="2"/>
      <c r="F30" s="2">
        <v>17</v>
      </c>
      <c r="G30" s="2"/>
      <c r="H30" s="31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4.25" thickBot="1">
      <c r="A31" s="17" t="s">
        <v>2</v>
      </c>
      <c r="B31" s="5"/>
      <c r="C31" s="5" t="s">
        <v>14</v>
      </c>
      <c r="D31" s="25"/>
      <c r="E31" s="5" t="s">
        <v>4</v>
      </c>
      <c r="F31" s="7" t="s">
        <v>7</v>
      </c>
      <c r="G31" s="5" t="s">
        <v>8</v>
      </c>
      <c r="H31" s="29">
        <f>INT(+D31*F30/F32)</f>
        <v>0</v>
      </c>
      <c r="I31" s="10" t="s">
        <v>94</v>
      </c>
      <c r="J31" s="11"/>
      <c r="K31" s="11"/>
      <c r="L31" s="11"/>
      <c r="M31" s="11"/>
      <c r="N31" s="11"/>
      <c r="O31" s="11"/>
      <c r="P31" s="11"/>
      <c r="Q31" s="54">
        <f>IF(Q28&gt;=1,H25+H28+H31+1,H25+H28+H31)</f>
        <v>139400</v>
      </c>
      <c r="R31" s="12" t="s">
        <v>15</v>
      </c>
      <c r="S31" s="9"/>
    </row>
    <row r="32" spans="1:10" ht="14.25" thickBot="1">
      <c r="A32" s="20"/>
      <c r="B32" s="21"/>
      <c r="C32" s="21"/>
      <c r="D32" s="28"/>
      <c r="E32" s="21"/>
      <c r="F32" s="21">
        <v>22</v>
      </c>
      <c r="G32" s="21"/>
      <c r="H32" s="32"/>
      <c r="J32" t="s">
        <v>103</v>
      </c>
    </row>
    <row r="33" spans="1:20" ht="13.5">
      <c r="A33" s="4"/>
      <c r="B33" s="5"/>
      <c r="C33" s="5"/>
      <c r="D33" s="25"/>
      <c r="E33" s="5"/>
      <c r="F33" s="5">
        <v>17</v>
      </c>
      <c r="G33" s="5"/>
      <c r="H33" s="33"/>
      <c r="Q33" t="s">
        <v>105</v>
      </c>
      <c r="T33" s="62" t="s">
        <v>108</v>
      </c>
    </row>
    <row r="34" spans="1:9" ht="13.5">
      <c r="A34" s="4" t="s">
        <v>3</v>
      </c>
      <c r="B34" s="5"/>
      <c r="C34" s="5" t="s">
        <v>14</v>
      </c>
      <c r="D34" s="25"/>
      <c r="E34" s="5" t="s">
        <v>4</v>
      </c>
      <c r="F34" s="7" t="s">
        <v>7</v>
      </c>
      <c r="G34" s="5" t="s">
        <v>8</v>
      </c>
      <c r="H34" s="33">
        <f>INT(+D34*F33/F35)</f>
        <v>0</v>
      </c>
      <c r="I34" s="22" t="s">
        <v>15</v>
      </c>
    </row>
    <row r="35" spans="1:8" ht="13.5">
      <c r="A35" s="13"/>
      <c r="B35" s="8"/>
      <c r="C35" s="8"/>
      <c r="D35" s="26"/>
      <c r="E35" s="8"/>
      <c r="F35" s="8">
        <v>22</v>
      </c>
      <c r="G35" s="8"/>
      <c r="H35" s="34"/>
    </row>
    <row r="36" spans="1:17" ht="13.5">
      <c r="A36" s="24"/>
      <c r="B36" s="2"/>
      <c r="C36" s="2"/>
      <c r="D36" s="27"/>
      <c r="E36" s="2"/>
      <c r="F36" s="2"/>
      <c r="G36" s="2"/>
      <c r="H36" s="35"/>
      <c r="J36" t="s">
        <v>26</v>
      </c>
      <c r="Q36" s="36"/>
    </row>
    <row r="37" spans="1:10" ht="13.5">
      <c r="A37" s="4" t="s">
        <v>16</v>
      </c>
      <c r="B37" s="5"/>
      <c r="C37" s="5"/>
      <c r="D37" s="25"/>
      <c r="E37" s="5"/>
      <c r="F37" s="7"/>
      <c r="G37" s="5"/>
      <c r="H37" s="63">
        <v>11200</v>
      </c>
      <c r="I37" t="s">
        <v>15</v>
      </c>
      <c r="J37" s="22" t="s">
        <v>27</v>
      </c>
    </row>
    <row r="38" spans="1:8" ht="13.5">
      <c r="A38" s="13" t="s">
        <v>109</v>
      </c>
      <c r="B38" s="8"/>
      <c r="C38" s="8" t="s">
        <v>110</v>
      </c>
      <c r="D38" s="8"/>
      <c r="E38" s="8"/>
      <c r="F38" s="8"/>
      <c r="G38" s="8"/>
      <c r="H38" s="9"/>
    </row>
    <row r="41" spans="2:19" ht="13.5">
      <c r="B41" s="38"/>
      <c r="C41" s="38" t="s">
        <v>22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4:20" ht="13.5">
      <c r="D42" t="s">
        <v>23</v>
      </c>
      <c r="H42" s="37">
        <v>9840</v>
      </c>
      <c r="I42" t="s">
        <v>15</v>
      </c>
      <c r="J42" t="s">
        <v>20</v>
      </c>
      <c r="Q42" s="37">
        <f>H42+H43</f>
        <v>26985</v>
      </c>
      <c r="R42" t="s">
        <v>15</v>
      </c>
      <c r="T42" t="s">
        <v>25</v>
      </c>
    </row>
    <row r="43" spans="4:9" ht="13.5">
      <c r="D43" t="s">
        <v>24</v>
      </c>
      <c r="H43" s="37">
        <v>17145</v>
      </c>
      <c r="I43" t="s">
        <v>15</v>
      </c>
    </row>
    <row r="54" spans="3:8" ht="13.5">
      <c r="C54" t="s">
        <v>17</v>
      </c>
      <c r="E54" t="s">
        <v>21</v>
      </c>
      <c r="H54">
        <v>28425</v>
      </c>
    </row>
    <row r="56" ht="13.5">
      <c r="C56" t="s">
        <v>18</v>
      </c>
    </row>
    <row r="57" ht="13.5">
      <c r="C57" t="s">
        <v>19</v>
      </c>
    </row>
  </sheetData>
  <hyperlinks>
    <hyperlink ref="Q12" r:id="rId1" display="=H6+H9+H12+@if(Q7&gt;=1,1,0)"/>
  </hyperlinks>
  <printOptions/>
  <pageMargins left="0.54" right="0.27" top="1" bottom="1" header="0.512" footer="0.512"/>
  <pageSetup horizontalDpi="600" verticalDpi="600" orientation="landscape" paperSize="9" scale="78" r:id="rId3"/>
  <rowBreaks count="1" manualBreakCount="1">
    <brk id="38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00390625" defaultRowHeight="13.5"/>
  <cols>
    <col min="2" max="2" width="12.50390625" style="0" customWidth="1"/>
    <col min="3" max="3" width="12.00390625" style="0" customWidth="1"/>
    <col min="4" max="4" width="10.125" style="0" customWidth="1"/>
    <col min="6" max="7" width="11.25390625" style="0" customWidth="1"/>
    <col min="8" max="8" width="3.375" style="0" customWidth="1"/>
  </cols>
  <sheetData>
    <row r="1" spans="4:16" ht="13.5">
      <c r="D1" t="s">
        <v>91</v>
      </c>
      <c r="F1" t="s">
        <v>114</v>
      </c>
      <c r="H1" s="88" t="s">
        <v>32</v>
      </c>
      <c r="I1" s="74" t="s">
        <v>39</v>
      </c>
      <c r="J1" s="74"/>
      <c r="K1" s="74"/>
      <c r="L1" s="74"/>
      <c r="M1" s="74"/>
      <c r="N1" s="74"/>
      <c r="O1" s="74"/>
      <c r="P1" s="75"/>
    </row>
    <row r="2" spans="1:16" ht="13.5" customHeight="1">
      <c r="A2" s="64" t="s">
        <v>111</v>
      </c>
      <c r="B2" s="39" t="s">
        <v>1</v>
      </c>
      <c r="C2" s="41">
        <v>189300</v>
      </c>
      <c r="D2" t="s">
        <v>112</v>
      </c>
      <c r="F2" t="s">
        <v>92</v>
      </c>
      <c r="H2" s="89"/>
      <c r="I2" s="76" t="s">
        <v>40</v>
      </c>
      <c r="J2" s="76"/>
      <c r="K2" s="76"/>
      <c r="L2" s="76"/>
      <c r="M2" s="76"/>
      <c r="N2" s="76"/>
      <c r="O2" s="72"/>
      <c r="P2" s="77" t="s">
        <v>41</v>
      </c>
    </row>
    <row r="3" spans="2:16" ht="13.5">
      <c r="B3" s="39" t="s">
        <v>28</v>
      </c>
      <c r="C3" s="41">
        <f>C2*0.04</f>
        <v>7572</v>
      </c>
      <c r="D3" t="s">
        <v>113</v>
      </c>
      <c r="H3" s="89"/>
      <c r="I3" s="81" t="s">
        <v>42</v>
      </c>
      <c r="J3" s="81"/>
      <c r="K3" s="81"/>
      <c r="L3" s="81"/>
      <c r="M3" s="81"/>
      <c r="N3" s="81"/>
      <c r="O3" s="82"/>
      <c r="P3" s="78"/>
    </row>
    <row r="4" spans="2:16" ht="13.5">
      <c r="B4" s="39" t="s">
        <v>29</v>
      </c>
      <c r="C4" s="41">
        <v>0</v>
      </c>
      <c r="H4" s="89"/>
      <c r="I4" s="76" t="s">
        <v>43</v>
      </c>
      <c r="J4" s="76"/>
      <c r="K4" s="76"/>
      <c r="L4" s="76"/>
      <c r="M4" s="76"/>
      <c r="N4" s="76"/>
      <c r="O4" s="72"/>
      <c r="P4" s="47">
        <v>100</v>
      </c>
    </row>
    <row r="5" spans="2:16" ht="14.25" thickBot="1">
      <c r="B5" s="40" t="s">
        <v>31</v>
      </c>
      <c r="C5" s="42">
        <v>0</v>
      </c>
      <c r="H5" s="89"/>
      <c r="I5" s="76" t="s">
        <v>46</v>
      </c>
      <c r="J5" s="76"/>
      <c r="K5" s="76"/>
      <c r="L5" s="76"/>
      <c r="M5" s="76"/>
      <c r="N5" s="76"/>
      <c r="O5" s="72"/>
      <c r="P5" s="50">
        <v>80</v>
      </c>
    </row>
    <row r="6" spans="2:16" ht="14.25" thickBot="1">
      <c r="B6" s="10" t="s">
        <v>30</v>
      </c>
      <c r="C6" s="43">
        <f>SUM(C2:C5)</f>
        <v>196872</v>
      </c>
      <c r="D6" s="44" t="s">
        <v>35</v>
      </c>
      <c r="H6" s="89"/>
      <c r="I6" s="76" t="s">
        <v>47</v>
      </c>
      <c r="J6" s="76"/>
      <c r="K6" s="76"/>
      <c r="L6" s="76"/>
      <c r="M6" s="76"/>
      <c r="N6" s="76"/>
      <c r="O6" s="72"/>
      <c r="P6" s="47">
        <v>60</v>
      </c>
    </row>
    <row r="7" spans="8:16" ht="13.5">
      <c r="H7" s="89"/>
      <c r="I7" s="76" t="s">
        <v>48</v>
      </c>
      <c r="J7" s="76"/>
      <c r="K7" s="76"/>
      <c r="L7" s="76"/>
      <c r="M7" s="76"/>
      <c r="N7" s="76"/>
      <c r="O7" s="72"/>
      <c r="P7" s="47">
        <v>30</v>
      </c>
    </row>
    <row r="8" spans="3:16" ht="13.5">
      <c r="C8" s="67" t="s">
        <v>32</v>
      </c>
      <c r="D8" s="68"/>
      <c r="E8" s="68"/>
      <c r="F8" s="46"/>
      <c r="G8" s="5"/>
      <c r="H8" s="90"/>
      <c r="I8" s="76">
        <v>0</v>
      </c>
      <c r="J8" s="76"/>
      <c r="K8" s="76"/>
      <c r="L8" s="76"/>
      <c r="M8" s="76"/>
      <c r="N8" s="76"/>
      <c r="O8" s="72"/>
      <c r="P8" s="47">
        <v>0</v>
      </c>
    </row>
    <row r="9" spans="3:16" ht="13.5">
      <c r="C9" s="39" t="s">
        <v>34</v>
      </c>
      <c r="D9" s="39" t="s">
        <v>33</v>
      </c>
      <c r="E9" s="45" t="s">
        <v>36</v>
      </c>
      <c r="F9" s="46" t="s">
        <v>37</v>
      </c>
      <c r="G9" s="5"/>
      <c r="H9" s="88" t="s">
        <v>38</v>
      </c>
      <c r="I9" s="79" t="s">
        <v>44</v>
      </c>
      <c r="J9" s="79"/>
      <c r="K9" s="79"/>
      <c r="L9" s="79"/>
      <c r="M9" s="79"/>
      <c r="N9" s="79"/>
      <c r="O9" s="79"/>
      <c r="P9" s="80"/>
    </row>
    <row r="10" spans="3:16" ht="13.5">
      <c r="C10" s="39">
        <v>1.4</v>
      </c>
      <c r="D10" s="39">
        <v>0.8</v>
      </c>
      <c r="E10" s="69">
        <f>INT(C6*C10*D10)</f>
        <v>220496</v>
      </c>
      <c r="F10" s="71"/>
      <c r="G10" s="48"/>
      <c r="H10" s="91"/>
      <c r="I10" s="72" t="s">
        <v>0</v>
      </c>
      <c r="J10" s="73"/>
      <c r="K10" s="73"/>
      <c r="L10" s="47" t="s">
        <v>41</v>
      </c>
      <c r="M10" s="73" t="s">
        <v>0</v>
      </c>
      <c r="N10" s="73"/>
      <c r="O10" s="73"/>
      <c r="P10" s="47" t="s">
        <v>41</v>
      </c>
    </row>
    <row r="11" spans="8:16" ht="13.5">
      <c r="H11" s="91"/>
      <c r="I11" s="72" t="s">
        <v>45</v>
      </c>
      <c r="J11" s="73"/>
      <c r="K11" s="73"/>
      <c r="L11" s="47">
        <v>100</v>
      </c>
      <c r="M11" s="73" t="s">
        <v>49</v>
      </c>
      <c r="N11" s="73"/>
      <c r="O11" s="73"/>
      <c r="P11" s="47">
        <v>40</v>
      </c>
    </row>
    <row r="12" spans="3:16" ht="13.5">
      <c r="C12" s="67" t="s">
        <v>38</v>
      </c>
      <c r="D12" s="68"/>
      <c r="E12" s="68"/>
      <c r="F12" s="46"/>
      <c r="G12" s="5"/>
      <c r="H12" s="91"/>
      <c r="I12" s="72" t="s">
        <v>50</v>
      </c>
      <c r="J12" s="73"/>
      <c r="K12" s="73"/>
      <c r="L12" s="49">
        <v>95</v>
      </c>
      <c r="M12" s="73" t="s">
        <v>51</v>
      </c>
      <c r="N12" s="73"/>
      <c r="O12" s="73"/>
      <c r="P12" s="47">
        <v>30</v>
      </c>
    </row>
    <row r="13" spans="3:16" ht="13.5">
      <c r="C13" s="39" t="s">
        <v>34</v>
      </c>
      <c r="D13" s="39" t="s">
        <v>33</v>
      </c>
      <c r="E13" s="45" t="s">
        <v>36</v>
      </c>
      <c r="F13" s="46" t="s">
        <v>37</v>
      </c>
      <c r="G13" s="5"/>
      <c r="H13" s="91"/>
      <c r="I13" s="72" t="s">
        <v>52</v>
      </c>
      <c r="J13" s="73"/>
      <c r="K13" s="73"/>
      <c r="L13" s="47">
        <v>90</v>
      </c>
      <c r="M13" s="73" t="s">
        <v>53</v>
      </c>
      <c r="N13" s="73"/>
      <c r="O13" s="73"/>
      <c r="P13" s="47">
        <v>20</v>
      </c>
    </row>
    <row r="14" spans="3:16" ht="13.5">
      <c r="C14" s="39">
        <v>0.725</v>
      </c>
      <c r="D14" s="39">
        <v>0.95</v>
      </c>
      <c r="E14" s="69">
        <f>INT(C6*C14*D14)</f>
        <v>135595</v>
      </c>
      <c r="F14" s="71"/>
      <c r="G14" s="48"/>
      <c r="H14" s="91"/>
      <c r="I14" s="72" t="s">
        <v>54</v>
      </c>
      <c r="J14" s="73"/>
      <c r="K14" s="73"/>
      <c r="L14" s="47">
        <v>80</v>
      </c>
      <c r="M14" s="73" t="s">
        <v>55</v>
      </c>
      <c r="N14" s="73"/>
      <c r="O14" s="73"/>
      <c r="P14" s="47">
        <v>15</v>
      </c>
    </row>
    <row r="15" spans="8:16" ht="13.5">
      <c r="H15" s="91"/>
      <c r="I15" s="72" t="s">
        <v>56</v>
      </c>
      <c r="J15" s="73"/>
      <c r="K15" s="73"/>
      <c r="L15" s="47">
        <v>70</v>
      </c>
      <c r="M15" s="73" t="s">
        <v>57</v>
      </c>
      <c r="N15" s="73"/>
      <c r="O15" s="73"/>
      <c r="P15" s="47">
        <v>10</v>
      </c>
    </row>
    <row r="16" spans="8:16" ht="13.5">
      <c r="H16" s="91"/>
      <c r="I16" s="72" t="s">
        <v>58</v>
      </c>
      <c r="J16" s="73"/>
      <c r="K16" s="73"/>
      <c r="L16" s="47">
        <v>60</v>
      </c>
      <c r="M16" s="73" t="s">
        <v>59</v>
      </c>
      <c r="N16" s="73"/>
      <c r="O16" s="73"/>
      <c r="P16" s="47">
        <v>5</v>
      </c>
    </row>
    <row r="17" spans="8:16" ht="13.5">
      <c r="H17" s="92"/>
      <c r="I17" s="72" t="s">
        <v>60</v>
      </c>
      <c r="J17" s="73"/>
      <c r="K17" s="73"/>
      <c r="L17" s="47">
        <v>50</v>
      </c>
      <c r="M17" s="73">
        <v>0</v>
      </c>
      <c r="N17" s="73"/>
      <c r="O17" s="73"/>
      <c r="P17" s="47">
        <v>0</v>
      </c>
    </row>
    <row r="18" spans="8:16" ht="13.5">
      <c r="H18" s="52"/>
      <c r="I18" s="53"/>
      <c r="J18" s="53"/>
      <c r="K18" s="53"/>
      <c r="L18" s="53"/>
      <c r="M18" s="53"/>
      <c r="N18" s="53"/>
      <c r="O18" s="53"/>
      <c r="P18" s="53"/>
    </row>
    <row r="19" spans="8:16" ht="13.5">
      <c r="H19" s="52"/>
      <c r="I19" s="53"/>
      <c r="J19" s="53"/>
      <c r="K19" s="53"/>
      <c r="L19" s="53"/>
      <c r="M19" s="53"/>
      <c r="N19" s="53"/>
      <c r="O19" s="53"/>
      <c r="P19" s="53"/>
    </row>
    <row r="20" spans="4:6" ht="13.5">
      <c r="D20" t="s">
        <v>91</v>
      </c>
      <c r="F20" t="s">
        <v>114</v>
      </c>
    </row>
    <row r="21" spans="1:16" ht="13.5">
      <c r="A21" s="64" t="s">
        <v>115</v>
      </c>
      <c r="B21" s="39" t="s">
        <v>1</v>
      </c>
      <c r="C21" s="41">
        <v>166300</v>
      </c>
      <c r="D21" t="s">
        <v>113</v>
      </c>
      <c r="F21" t="s">
        <v>116</v>
      </c>
      <c r="H21" s="88" t="s">
        <v>32</v>
      </c>
      <c r="I21" s="83" t="s">
        <v>39</v>
      </c>
      <c r="J21" s="74"/>
      <c r="K21" s="74"/>
      <c r="L21" s="74"/>
      <c r="M21" s="74"/>
      <c r="N21" s="74"/>
      <c r="O21" s="74"/>
      <c r="P21" s="75"/>
    </row>
    <row r="22" spans="2:16" ht="13.5">
      <c r="B22" s="39" t="s">
        <v>28</v>
      </c>
      <c r="C22" s="41">
        <f>C21*0.04</f>
        <v>6652</v>
      </c>
      <c r="H22" s="89"/>
      <c r="I22" s="84" t="s">
        <v>40</v>
      </c>
      <c r="J22" s="76"/>
      <c r="K22" s="76"/>
      <c r="L22" s="76"/>
      <c r="M22" s="76"/>
      <c r="N22" s="76"/>
      <c r="O22" s="72"/>
      <c r="P22" s="77" t="s">
        <v>41</v>
      </c>
    </row>
    <row r="23" spans="2:16" ht="13.5">
      <c r="B23" s="39" t="s">
        <v>29</v>
      </c>
      <c r="C23" s="41">
        <v>0</v>
      </c>
      <c r="H23" s="89"/>
      <c r="I23" s="85" t="s">
        <v>42</v>
      </c>
      <c r="J23" s="81"/>
      <c r="K23" s="81"/>
      <c r="L23" s="81"/>
      <c r="M23" s="81"/>
      <c r="N23" s="81"/>
      <c r="O23" s="82"/>
      <c r="P23" s="78"/>
    </row>
    <row r="24" spans="2:16" ht="14.25" thickBot="1">
      <c r="B24" s="40" t="s">
        <v>31</v>
      </c>
      <c r="C24" s="42">
        <v>0</v>
      </c>
      <c r="H24" s="89"/>
      <c r="I24" s="84" t="s">
        <v>43</v>
      </c>
      <c r="J24" s="76"/>
      <c r="K24" s="76"/>
      <c r="L24" s="76"/>
      <c r="M24" s="76"/>
      <c r="N24" s="76"/>
      <c r="O24" s="72"/>
      <c r="P24" s="47">
        <v>100</v>
      </c>
    </row>
    <row r="25" spans="2:16" ht="14.25" thickBot="1">
      <c r="B25" s="10" t="s">
        <v>30</v>
      </c>
      <c r="C25" s="43">
        <f>SUM(C21:C24)</f>
        <v>172952</v>
      </c>
      <c r="D25" s="44" t="s">
        <v>35</v>
      </c>
      <c r="H25" s="89"/>
      <c r="I25" s="84" t="s">
        <v>61</v>
      </c>
      <c r="J25" s="76"/>
      <c r="K25" s="76"/>
      <c r="L25" s="76"/>
      <c r="M25" s="76"/>
      <c r="N25" s="76"/>
      <c r="O25" s="72"/>
      <c r="P25" s="65">
        <v>80</v>
      </c>
    </row>
    <row r="26" spans="8:16" ht="13.5">
      <c r="H26" s="89"/>
      <c r="I26" s="84" t="s">
        <v>62</v>
      </c>
      <c r="J26" s="76"/>
      <c r="K26" s="76"/>
      <c r="L26" s="76"/>
      <c r="M26" s="76"/>
      <c r="N26" s="76"/>
      <c r="O26" s="72"/>
      <c r="P26" s="47">
        <v>60</v>
      </c>
    </row>
    <row r="27" spans="3:16" ht="13.5">
      <c r="C27" s="67" t="s">
        <v>32</v>
      </c>
      <c r="D27" s="68"/>
      <c r="E27" s="68"/>
      <c r="F27" s="46"/>
      <c r="G27" s="5"/>
      <c r="H27" s="89"/>
      <c r="I27" s="84" t="s">
        <v>63</v>
      </c>
      <c r="J27" s="76"/>
      <c r="K27" s="76"/>
      <c r="L27" s="76"/>
      <c r="M27" s="76"/>
      <c r="N27" s="76"/>
      <c r="O27" s="72"/>
      <c r="P27" s="50">
        <v>30</v>
      </c>
    </row>
    <row r="28" spans="3:16" ht="13.5">
      <c r="C28" s="39" t="s">
        <v>34</v>
      </c>
      <c r="D28" s="39" t="s">
        <v>33</v>
      </c>
      <c r="E28" s="45" t="s">
        <v>36</v>
      </c>
      <c r="F28" s="46" t="s">
        <v>37</v>
      </c>
      <c r="G28" s="5"/>
      <c r="H28" s="90"/>
      <c r="I28" s="84">
        <v>0</v>
      </c>
      <c r="J28" s="76"/>
      <c r="K28" s="76"/>
      <c r="L28" s="76"/>
      <c r="M28" s="76"/>
      <c r="N28" s="76"/>
      <c r="O28" s="72"/>
      <c r="P28" s="47">
        <v>0</v>
      </c>
    </row>
    <row r="29" spans="3:16" ht="13.5">
      <c r="C29" s="39">
        <v>1.4</v>
      </c>
      <c r="D29" s="39">
        <v>0.3</v>
      </c>
      <c r="E29" s="69">
        <f>INT(C25*C29*D29)</f>
        <v>72639</v>
      </c>
      <c r="F29" s="70"/>
      <c r="G29" s="48"/>
      <c r="H29" s="88" t="s">
        <v>38</v>
      </c>
      <c r="I29" s="86" t="s">
        <v>44</v>
      </c>
      <c r="J29" s="79"/>
      <c r="K29" s="79"/>
      <c r="L29" s="79"/>
      <c r="M29" s="79"/>
      <c r="N29" s="79"/>
      <c r="O29" s="79"/>
      <c r="P29" s="80"/>
    </row>
    <row r="30" spans="8:16" ht="13.5">
      <c r="H30" s="91"/>
      <c r="I30" s="87" t="s">
        <v>0</v>
      </c>
      <c r="J30" s="73"/>
      <c r="K30" s="73"/>
      <c r="L30" s="47" t="s">
        <v>41</v>
      </c>
      <c r="M30" s="73" t="s">
        <v>0</v>
      </c>
      <c r="N30" s="73"/>
      <c r="O30" s="73"/>
      <c r="P30" s="47" t="s">
        <v>41</v>
      </c>
    </row>
    <row r="31" spans="3:16" ht="13.5">
      <c r="C31" s="67" t="s">
        <v>38</v>
      </c>
      <c r="D31" s="68"/>
      <c r="E31" s="68"/>
      <c r="F31" s="46"/>
      <c r="G31" s="5"/>
      <c r="H31" s="91"/>
      <c r="I31" s="87" t="s">
        <v>45</v>
      </c>
      <c r="J31" s="73"/>
      <c r="K31" s="73"/>
      <c r="L31" s="47">
        <v>100</v>
      </c>
      <c r="M31" s="73" t="s">
        <v>64</v>
      </c>
      <c r="N31" s="73"/>
      <c r="O31" s="73"/>
      <c r="P31" s="47">
        <v>40</v>
      </c>
    </row>
    <row r="32" spans="3:16" ht="13.5">
      <c r="C32" s="39" t="s">
        <v>34</v>
      </c>
      <c r="D32" s="39" t="s">
        <v>33</v>
      </c>
      <c r="E32" s="45" t="s">
        <v>36</v>
      </c>
      <c r="F32" s="46" t="s">
        <v>37</v>
      </c>
      <c r="G32" s="5"/>
      <c r="H32" s="91"/>
      <c r="I32" s="87" t="s">
        <v>65</v>
      </c>
      <c r="J32" s="73"/>
      <c r="K32" s="73"/>
      <c r="L32" s="66">
        <v>95</v>
      </c>
      <c r="M32" s="73" t="s">
        <v>66</v>
      </c>
      <c r="N32" s="73"/>
      <c r="O32" s="73"/>
      <c r="P32" s="50">
        <v>30</v>
      </c>
    </row>
    <row r="33" spans="3:16" ht="13.5">
      <c r="C33" s="39">
        <v>0.725</v>
      </c>
      <c r="D33" s="39">
        <v>0.3</v>
      </c>
      <c r="E33" s="69">
        <f>INT(C25*C33*D33)</f>
        <v>37617</v>
      </c>
      <c r="F33" s="71"/>
      <c r="G33" s="48"/>
      <c r="H33" s="91"/>
      <c r="I33" s="87" t="s">
        <v>67</v>
      </c>
      <c r="J33" s="73"/>
      <c r="K33" s="73"/>
      <c r="L33" s="47">
        <v>90</v>
      </c>
      <c r="M33" s="73" t="s">
        <v>68</v>
      </c>
      <c r="N33" s="73"/>
      <c r="O33" s="73"/>
      <c r="P33" s="47">
        <v>20</v>
      </c>
    </row>
    <row r="34" spans="8:16" ht="13.5">
      <c r="H34" s="91"/>
      <c r="I34" s="87" t="s">
        <v>69</v>
      </c>
      <c r="J34" s="73"/>
      <c r="K34" s="73"/>
      <c r="L34" s="47">
        <v>80</v>
      </c>
      <c r="M34" s="73" t="s">
        <v>70</v>
      </c>
      <c r="N34" s="73"/>
      <c r="O34" s="73"/>
      <c r="P34" s="47">
        <v>15</v>
      </c>
    </row>
    <row r="35" spans="8:16" ht="13.5">
      <c r="H35" s="91"/>
      <c r="I35" s="87" t="s">
        <v>71</v>
      </c>
      <c r="J35" s="73"/>
      <c r="K35" s="73"/>
      <c r="L35" s="47">
        <v>70</v>
      </c>
      <c r="M35" s="73" t="s">
        <v>72</v>
      </c>
      <c r="N35" s="73"/>
      <c r="O35" s="73"/>
      <c r="P35" s="47">
        <v>10</v>
      </c>
    </row>
    <row r="36" spans="8:16" ht="13.5">
      <c r="H36" s="91"/>
      <c r="I36" s="87" t="s">
        <v>73</v>
      </c>
      <c r="J36" s="73"/>
      <c r="K36" s="73"/>
      <c r="L36" s="47">
        <v>60</v>
      </c>
      <c r="M36" s="73" t="s">
        <v>74</v>
      </c>
      <c r="N36" s="73"/>
      <c r="O36" s="73"/>
      <c r="P36" s="47">
        <v>5</v>
      </c>
    </row>
    <row r="37" spans="8:16" ht="13.5">
      <c r="H37" s="92"/>
      <c r="I37" s="87" t="s">
        <v>75</v>
      </c>
      <c r="J37" s="73"/>
      <c r="K37" s="73"/>
      <c r="L37" s="47">
        <v>50</v>
      </c>
      <c r="M37" s="73">
        <v>0</v>
      </c>
      <c r="N37" s="73"/>
      <c r="O37" s="73"/>
      <c r="P37" s="47">
        <v>0</v>
      </c>
    </row>
    <row r="38" spans="8:16" ht="13.5">
      <c r="H38" s="52"/>
      <c r="I38" s="53"/>
      <c r="J38" s="53"/>
      <c r="K38" s="53"/>
      <c r="L38" s="53"/>
      <c r="M38" s="53"/>
      <c r="N38" s="53"/>
      <c r="O38" s="53"/>
      <c r="P38" s="53"/>
    </row>
    <row r="39" spans="8:16" ht="13.5">
      <c r="H39" s="52"/>
      <c r="I39" s="53"/>
      <c r="J39" s="53"/>
      <c r="K39" s="53"/>
      <c r="L39" s="53"/>
      <c r="M39" s="53"/>
      <c r="N39" s="53"/>
      <c r="O39" s="53"/>
      <c r="P39" s="53"/>
    </row>
    <row r="40" ht="13.5">
      <c r="D40" t="s">
        <v>93</v>
      </c>
    </row>
    <row r="41" spans="1:16" ht="13.5">
      <c r="A41" s="64" t="s">
        <v>117</v>
      </c>
      <c r="B41" s="39" t="s">
        <v>1</v>
      </c>
      <c r="C41" s="41">
        <v>172200</v>
      </c>
      <c r="D41" t="s">
        <v>118</v>
      </c>
      <c r="H41" s="88" t="s">
        <v>32</v>
      </c>
      <c r="I41" s="83" t="s">
        <v>39</v>
      </c>
      <c r="J41" s="74"/>
      <c r="K41" s="74"/>
      <c r="L41" s="74"/>
      <c r="M41" s="74"/>
      <c r="N41" s="74"/>
      <c r="O41" s="74"/>
      <c r="P41" s="75"/>
    </row>
    <row r="42" spans="2:16" ht="13.5">
      <c r="B42" s="39" t="s">
        <v>28</v>
      </c>
      <c r="C42" s="41"/>
      <c r="F42" t="s">
        <v>114</v>
      </c>
      <c r="H42" s="89"/>
      <c r="I42" s="84" t="s">
        <v>40</v>
      </c>
      <c r="J42" s="76"/>
      <c r="K42" s="76"/>
      <c r="L42" s="76"/>
      <c r="M42" s="76"/>
      <c r="N42" s="76"/>
      <c r="O42" s="72"/>
      <c r="P42" s="77" t="s">
        <v>41</v>
      </c>
    </row>
    <row r="43" spans="2:16" ht="13.5">
      <c r="B43" s="39" t="s">
        <v>29</v>
      </c>
      <c r="C43" s="41"/>
      <c r="E43" s="51"/>
      <c r="F43" t="s">
        <v>119</v>
      </c>
      <c r="H43" s="89"/>
      <c r="I43" s="85" t="s">
        <v>42</v>
      </c>
      <c r="J43" s="81"/>
      <c r="K43" s="81"/>
      <c r="L43" s="81"/>
      <c r="M43" s="81"/>
      <c r="N43" s="81"/>
      <c r="O43" s="82"/>
      <c r="P43" s="78"/>
    </row>
    <row r="44" spans="2:16" ht="14.25" thickBot="1">
      <c r="B44" s="40" t="s">
        <v>31</v>
      </c>
      <c r="C44" s="42"/>
      <c r="H44" s="89"/>
      <c r="I44" s="84" t="s">
        <v>43</v>
      </c>
      <c r="J44" s="76"/>
      <c r="K44" s="76"/>
      <c r="L44" s="76"/>
      <c r="M44" s="76"/>
      <c r="N44" s="76"/>
      <c r="O44" s="72"/>
      <c r="P44" s="47">
        <v>100</v>
      </c>
    </row>
    <row r="45" spans="2:16" ht="14.25" thickBot="1">
      <c r="B45" s="10" t="s">
        <v>30</v>
      </c>
      <c r="C45" s="43">
        <f>SUM(C41:C44)</f>
        <v>172200</v>
      </c>
      <c r="D45" s="44" t="s">
        <v>35</v>
      </c>
      <c r="H45" s="89"/>
      <c r="I45" s="84" t="s">
        <v>76</v>
      </c>
      <c r="J45" s="76"/>
      <c r="K45" s="76"/>
      <c r="L45" s="76"/>
      <c r="M45" s="76"/>
      <c r="N45" s="76"/>
      <c r="O45" s="72"/>
      <c r="P45" s="47">
        <v>80</v>
      </c>
    </row>
    <row r="46" spans="8:16" ht="13.5">
      <c r="H46" s="89"/>
      <c r="I46" s="84" t="s">
        <v>77</v>
      </c>
      <c r="J46" s="76"/>
      <c r="K46" s="76"/>
      <c r="L46" s="76"/>
      <c r="M46" s="76"/>
      <c r="N46" s="76"/>
      <c r="O46" s="72"/>
      <c r="P46" s="65">
        <v>60</v>
      </c>
    </row>
    <row r="47" spans="3:16" ht="13.5">
      <c r="C47" s="67" t="s">
        <v>32</v>
      </c>
      <c r="D47" s="68"/>
      <c r="E47" s="68"/>
      <c r="F47" s="46"/>
      <c r="G47" s="5"/>
      <c r="H47" s="89"/>
      <c r="I47" s="84" t="s">
        <v>78</v>
      </c>
      <c r="J47" s="76"/>
      <c r="K47" s="76"/>
      <c r="L47" s="76"/>
      <c r="M47" s="76"/>
      <c r="N47" s="76"/>
      <c r="O47" s="72"/>
      <c r="P47" s="50">
        <v>30</v>
      </c>
    </row>
    <row r="48" spans="3:16" ht="13.5">
      <c r="C48" s="39" t="s">
        <v>34</v>
      </c>
      <c r="D48" s="39" t="s">
        <v>33</v>
      </c>
      <c r="E48" s="45" t="s">
        <v>36</v>
      </c>
      <c r="F48" s="46" t="s">
        <v>37</v>
      </c>
      <c r="G48" s="5"/>
      <c r="H48" s="90"/>
      <c r="I48" s="84">
        <v>0</v>
      </c>
      <c r="J48" s="76"/>
      <c r="K48" s="76"/>
      <c r="L48" s="76"/>
      <c r="M48" s="76"/>
      <c r="N48" s="76"/>
      <c r="O48" s="72"/>
      <c r="P48" s="47">
        <v>0</v>
      </c>
    </row>
    <row r="49" spans="3:16" ht="13.5">
      <c r="C49" s="39">
        <v>1.4</v>
      </c>
      <c r="D49" s="39">
        <v>0.3</v>
      </c>
      <c r="E49" s="69">
        <f>INT(C45*C49*D49)</f>
        <v>72324</v>
      </c>
      <c r="F49" s="70"/>
      <c r="G49" s="48"/>
      <c r="H49" s="88" t="s">
        <v>38</v>
      </c>
      <c r="I49" s="86" t="s">
        <v>44</v>
      </c>
      <c r="J49" s="79"/>
      <c r="K49" s="79"/>
      <c r="L49" s="79"/>
      <c r="M49" s="79"/>
      <c r="N49" s="79"/>
      <c r="O49" s="79"/>
      <c r="P49" s="80"/>
    </row>
    <row r="50" spans="8:16" ht="13.5">
      <c r="H50" s="91"/>
      <c r="I50" s="87" t="s">
        <v>0</v>
      </c>
      <c r="J50" s="73"/>
      <c r="K50" s="73"/>
      <c r="L50" s="47" t="s">
        <v>41</v>
      </c>
      <c r="M50" s="73" t="s">
        <v>0</v>
      </c>
      <c r="N50" s="73"/>
      <c r="O50" s="73"/>
      <c r="P50" s="47" t="s">
        <v>41</v>
      </c>
    </row>
    <row r="51" spans="3:16" ht="13.5">
      <c r="C51" s="67" t="s">
        <v>38</v>
      </c>
      <c r="D51" s="68"/>
      <c r="E51" s="68"/>
      <c r="F51" s="46"/>
      <c r="G51" s="5"/>
      <c r="H51" s="91"/>
      <c r="I51" s="87" t="s">
        <v>45</v>
      </c>
      <c r="J51" s="73"/>
      <c r="K51" s="73"/>
      <c r="L51" s="47">
        <v>100</v>
      </c>
      <c r="M51" s="73" t="s">
        <v>79</v>
      </c>
      <c r="N51" s="73"/>
      <c r="O51" s="73"/>
      <c r="P51" s="47">
        <v>40</v>
      </c>
    </row>
    <row r="52" spans="3:16" ht="13.5">
      <c r="C52" s="39" t="s">
        <v>34</v>
      </c>
      <c r="D52" s="39" t="s">
        <v>33</v>
      </c>
      <c r="E52" s="45" t="s">
        <v>36</v>
      </c>
      <c r="F52" s="46" t="s">
        <v>37</v>
      </c>
      <c r="G52" s="5"/>
      <c r="H52" s="91"/>
      <c r="I52" s="87" t="s">
        <v>80</v>
      </c>
      <c r="J52" s="73"/>
      <c r="K52" s="73"/>
      <c r="L52" s="47">
        <v>95</v>
      </c>
      <c r="M52" s="73" t="s">
        <v>81</v>
      </c>
      <c r="N52" s="73"/>
      <c r="O52" s="73"/>
      <c r="P52" s="47">
        <v>30</v>
      </c>
    </row>
    <row r="53" spans="3:16" ht="13.5">
      <c r="C53" s="39">
        <v>0.725</v>
      </c>
      <c r="D53" s="39">
        <v>0.05</v>
      </c>
      <c r="E53" s="69">
        <f>INT(C45*C53*D53)</f>
        <v>6242</v>
      </c>
      <c r="F53" s="71"/>
      <c r="G53" s="48"/>
      <c r="H53" s="91"/>
      <c r="I53" s="87" t="s">
        <v>82</v>
      </c>
      <c r="J53" s="73"/>
      <c r="K53" s="73"/>
      <c r="L53" s="47">
        <v>90</v>
      </c>
      <c r="M53" s="73" t="s">
        <v>83</v>
      </c>
      <c r="N53" s="73"/>
      <c r="O53" s="73"/>
      <c r="P53" s="47">
        <v>20</v>
      </c>
    </row>
    <row r="54" spans="8:16" ht="13.5">
      <c r="H54" s="91"/>
      <c r="I54" s="87" t="s">
        <v>84</v>
      </c>
      <c r="J54" s="73"/>
      <c r="K54" s="73"/>
      <c r="L54" s="47">
        <v>80</v>
      </c>
      <c r="M54" s="73" t="s">
        <v>85</v>
      </c>
      <c r="N54" s="73"/>
      <c r="O54" s="73"/>
      <c r="P54" s="47">
        <v>15</v>
      </c>
    </row>
    <row r="55" spans="8:16" ht="13.5">
      <c r="H55" s="91"/>
      <c r="I55" s="87" t="s">
        <v>86</v>
      </c>
      <c r="J55" s="73"/>
      <c r="K55" s="73"/>
      <c r="L55" s="47">
        <v>70</v>
      </c>
      <c r="M55" s="73" t="s">
        <v>87</v>
      </c>
      <c r="N55" s="73"/>
      <c r="O55" s="73"/>
      <c r="P55" s="47">
        <v>10</v>
      </c>
    </row>
    <row r="56" spans="8:16" ht="13.5">
      <c r="H56" s="91"/>
      <c r="I56" s="87" t="s">
        <v>88</v>
      </c>
      <c r="J56" s="73"/>
      <c r="K56" s="73"/>
      <c r="L56" s="47">
        <v>60</v>
      </c>
      <c r="M56" s="73" t="s">
        <v>89</v>
      </c>
      <c r="N56" s="73"/>
      <c r="O56" s="73"/>
      <c r="P56" s="50">
        <v>5</v>
      </c>
    </row>
    <row r="57" spans="8:16" ht="13.5">
      <c r="H57" s="92"/>
      <c r="I57" s="87" t="s">
        <v>90</v>
      </c>
      <c r="J57" s="73"/>
      <c r="K57" s="73"/>
      <c r="L57" s="47">
        <v>50</v>
      </c>
      <c r="M57" s="73">
        <v>0</v>
      </c>
      <c r="N57" s="73"/>
      <c r="O57" s="73"/>
      <c r="P57" s="65">
        <v>0</v>
      </c>
    </row>
  </sheetData>
  <mergeCells count="96">
    <mergeCell ref="I57:K57"/>
    <mergeCell ref="M57:O57"/>
    <mergeCell ref="H1:H8"/>
    <mergeCell ref="H9:H17"/>
    <mergeCell ref="H21:H28"/>
    <mergeCell ref="H29:H37"/>
    <mergeCell ref="H41:H48"/>
    <mergeCell ref="H49:H57"/>
    <mergeCell ref="I55:K55"/>
    <mergeCell ref="M55:O55"/>
    <mergeCell ref="I56:K56"/>
    <mergeCell ref="M56:O56"/>
    <mergeCell ref="I53:K53"/>
    <mergeCell ref="M53:O53"/>
    <mergeCell ref="I54:K54"/>
    <mergeCell ref="M54:O54"/>
    <mergeCell ref="I51:K51"/>
    <mergeCell ref="M51:O51"/>
    <mergeCell ref="I52:K52"/>
    <mergeCell ref="M52:O52"/>
    <mergeCell ref="I48:O48"/>
    <mergeCell ref="I49:P49"/>
    <mergeCell ref="I50:K50"/>
    <mergeCell ref="M50:O50"/>
    <mergeCell ref="I44:O44"/>
    <mergeCell ref="I45:O45"/>
    <mergeCell ref="I46:O46"/>
    <mergeCell ref="I47:O47"/>
    <mergeCell ref="I37:K37"/>
    <mergeCell ref="M37:O37"/>
    <mergeCell ref="I41:P41"/>
    <mergeCell ref="I42:O42"/>
    <mergeCell ref="P42:P43"/>
    <mergeCell ref="I43:O43"/>
    <mergeCell ref="I35:K35"/>
    <mergeCell ref="M35:O35"/>
    <mergeCell ref="I36:K36"/>
    <mergeCell ref="M36:O36"/>
    <mergeCell ref="I33:K33"/>
    <mergeCell ref="M33:O33"/>
    <mergeCell ref="I34:K34"/>
    <mergeCell ref="M34:O34"/>
    <mergeCell ref="I31:K31"/>
    <mergeCell ref="M31:O31"/>
    <mergeCell ref="I32:K32"/>
    <mergeCell ref="M32:O32"/>
    <mergeCell ref="I28:O28"/>
    <mergeCell ref="I29:P29"/>
    <mergeCell ref="I30:K30"/>
    <mergeCell ref="M30:O30"/>
    <mergeCell ref="I24:O24"/>
    <mergeCell ref="I25:O25"/>
    <mergeCell ref="I26:O26"/>
    <mergeCell ref="I27:O27"/>
    <mergeCell ref="I21:P21"/>
    <mergeCell ref="I22:O22"/>
    <mergeCell ref="P22:P23"/>
    <mergeCell ref="I23:O23"/>
    <mergeCell ref="I1:P1"/>
    <mergeCell ref="I2:O2"/>
    <mergeCell ref="P2:P3"/>
    <mergeCell ref="I9:P9"/>
    <mergeCell ref="I5:O5"/>
    <mergeCell ref="I6:O6"/>
    <mergeCell ref="I7:O7"/>
    <mergeCell ref="I8:O8"/>
    <mergeCell ref="I3:O3"/>
    <mergeCell ref="I4:O4"/>
    <mergeCell ref="I10:K10"/>
    <mergeCell ref="M10:O10"/>
    <mergeCell ref="I16:K16"/>
    <mergeCell ref="M16:O16"/>
    <mergeCell ref="I12:K12"/>
    <mergeCell ref="M12:O12"/>
    <mergeCell ref="I13:K13"/>
    <mergeCell ref="M13:O13"/>
    <mergeCell ref="I11:K11"/>
    <mergeCell ref="M11:O11"/>
    <mergeCell ref="I17:K17"/>
    <mergeCell ref="M17:O17"/>
    <mergeCell ref="I14:K14"/>
    <mergeCell ref="M14:O14"/>
    <mergeCell ref="I15:K15"/>
    <mergeCell ref="M15:O15"/>
    <mergeCell ref="C8:E8"/>
    <mergeCell ref="C12:E12"/>
    <mergeCell ref="E10:F10"/>
    <mergeCell ref="E14:F14"/>
    <mergeCell ref="C27:E27"/>
    <mergeCell ref="E29:F29"/>
    <mergeCell ref="C31:E31"/>
    <mergeCell ref="E33:F33"/>
    <mergeCell ref="C47:E47"/>
    <mergeCell ref="E49:F49"/>
    <mergeCell ref="C51:E51"/>
    <mergeCell ref="E53:F53"/>
  </mergeCells>
  <printOptions/>
  <pageMargins left="0.45" right="0.35" top="1" bottom="1.24" header="0.512" footer="0.512"/>
  <pageSetup horizontalDpi="600" verticalDpi="600" orientation="landscape" paperSize="9" scale="94" r:id="rId2"/>
  <rowBreaks count="2" manualBreakCount="2">
    <brk id="18" max="15" man="1"/>
    <brk id="3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納所小学校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多久市</dc:creator>
  <cp:keywords/>
  <dc:description/>
  <cp:lastModifiedBy>Kazuteru-Tanaka</cp:lastModifiedBy>
  <cp:lastPrinted>2008-06-02T02:37:49Z</cp:lastPrinted>
  <dcterms:created xsi:type="dcterms:W3CDTF">2000-12-14T06:28:49Z</dcterms:created>
  <dcterms:modified xsi:type="dcterms:W3CDTF">2008-06-02T02:38:37Z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